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ésumé Exécutif" sheetId="1" state="visible" r:id="rId1"/>
    <sheet xmlns:r="http://schemas.openxmlformats.org/officeDocument/2006/relationships" name="Hypothèses" sheetId="2" state="visible" r:id="rId2"/>
    <sheet xmlns:r="http://schemas.openxmlformats.org/officeDocument/2006/relationships" name="Détail Savings" sheetId="3" state="visible" r:id="rId3"/>
    <sheet xmlns:r="http://schemas.openxmlformats.org/officeDocument/2006/relationships" name="Levier CA Liquide" sheetId="4" state="visible" r:id="rId4"/>
    <sheet xmlns:r="http://schemas.openxmlformats.org/officeDocument/2006/relationships" name="Simulation Durée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#,##0&quot; €&quot;;\(#,##0&quot; €)&quot;;\-"/>
    <numFmt numFmtId="165" formatCode="#,##0;\(#,##0\);\-"/>
    <numFmt numFmtId="166" formatCode="#,##0.0&quot; €&quot;;\(#,##0.0&quot; €)&quot;;\-"/>
    <numFmt numFmtId="167" formatCode="0.0%;\(0.0%\);\-"/>
  </numFmts>
  <fonts count="4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20"/>
    </font>
    <font>
      <name val="Arial"/>
      <charset val="1"/>
      <family val="0"/>
      <i val="1"/>
      <color rgb="FFFFFFFF"/>
      <sz val="12"/>
    </font>
    <font>
      <name val="Arial"/>
      <charset val="1"/>
      <family val="0"/>
      <b val="1"/>
      <color rgb="FF1B3A6B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1E7E34"/>
      <sz val="10"/>
    </font>
    <font>
      <name val="Arial"/>
      <charset val="1"/>
      <family val="0"/>
      <b val="1"/>
      <color rgb="FFE67E22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0"/>
    </font>
    <font>
      <name val="Arial"/>
      <charset val="1"/>
      <family val="0"/>
      <i val="1"/>
      <color rgb="FF999999"/>
      <sz val="9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color rgb="FF1B3A6B"/>
      <sz val="10"/>
    </font>
    <font>
      <name val="Arial"/>
      <charset val="1"/>
      <family val="0"/>
      <color rgb="FF0000FF"/>
      <sz val="10"/>
    </font>
    <font>
      <name val="Arial"/>
      <charset val="1"/>
      <family val="0"/>
      <color rgb="FF777777"/>
      <sz val="10"/>
    </font>
    <font>
      <name val="Arial"/>
      <charset val="1"/>
      <family val="0"/>
      <i val="1"/>
      <color rgb="FF555555"/>
      <sz val="9"/>
    </font>
    <font>
      <name val="Arial"/>
      <charset val="1"/>
      <family val="0"/>
      <color rgb="FF555555"/>
      <sz val="10"/>
    </font>
    <font>
      <name val="Arial"/>
      <charset val="1"/>
      <family val="0"/>
      <color rgb="FFCC0000"/>
      <sz val="10"/>
    </font>
    <font>
      <name val="Arial"/>
      <charset val="1"/>
      <family val="0"/>
      <color rgb="FF1E7E34"/>
      <sz val="10"/>
    </font>
    <font>
      <name val="Arial"/>
      <charset val="1"/>
      <family val="0"/>
      <b val="1"/>
      <i val="1"/>
      <color rgb="FFE67E22"/>
      <sz val="10"/>
    </font>
    <font>
      <name val="Arial"/>
      <charset val="1"/>
      <family val="0"/>
      <b val="1"/>
      <color rgb="FF1B3A6B"/>
      <sz val="11"/>
    </font>
    <font>
      <name val="Arial"/>
      <b val="1"/>
      <color rgb="FF265EA2"/>
      <sz val="10"/>
    </font>
    <font>
      <name val="Arial"/>
      <b val="1"/>
      <color rgb="FFE54E23"/>
      <sz val="10"/>
    </font>
    <font>
      <name val="Arial"/>
      <i val="1"/>
      <color rgb="FF265EA2"/>
      <sz val="10"/>
    </font>
    <font>
      <name val="Arial"/>
      <b val="1"/>
      <i val="1"/>
      <color rgb="FFE54E23"/>
      <sz val="10"/>
    </font>
    <font>
      <name val="Arial"/>
      <b val="1"/>
      <color rgb="FF265EA2"/>
      <sz val="11"/>
    </font>
    <font>
      <name val="Arial"/>
      <color rgb="FFE54E23"/>
      <sz val="10"/>
    </font>
    <font>
      <name val="Arial"/>
      <color rgb="FF265EA2"/>
      <sz val="10"/>
    </font>
    <font>
      <name val="Helvetica"/>
      <b val="1"/>
      <color rgb="FFFFFFFF"/>
      <sz val="20"/>
    </font>
    <font>
      <name val="Helvetica"/>
      <color theme="1"/>
      <sz val="11"/>
    </font>
    <font>
      <name val="Helvetica"/>
      <i val="1"/>
      <color rgb="FFFFFFFF"/>
      <sz val="12"/>
    </font>
    <font>
      <name val="Helvetica"/>
      <b val="1"/>
      <color rgb="FF265EA2"/>
      <sz val="10"/>
    </font>
    <font>
      <name val="Helvetica"/>
      <b val="1"/>
      <color rgb="FF000000"/>
      <sz val="10"/>
    </font>
    <font>
      <name val="Helvetica"/>
      <b val="1"/>
      <color rgb="FFE54E23"/>
      <sz val="10"/>
    </font>
    <font>
      <name val="Helvetica"/>
      <b val="1"/>
      <color rgb="FFFFFFFF"/>
      <sz val="11"/>
    </font>
    <font>
      <name val="Helvetica"/>
      <color rgb="FF000000"/>
      <sz val="10"/>
    </font>
    <font>
      <name val="Helvetica"/>
      <i val="1"/>
      <color rgb="FF999999"/>
      <sz val="9"/>
    </font>
    <font>
      <name val="Helvetica"/>
      <b val="1"/>
      <color rgb="FFFFFFFF"/>
      <sz val="14"/>
    </font>
    <font>
      <name val="Helvetica"/>
      <i val="1"/>
      <color rgb="FF265EA2"/>
      <sz val="10"/>
    </font>
    <font>
      <name val="Helvetica"/>
      <color rgb="FF0000FF"/>
      <sz val="10"/>
    </font>
    <font>
      <name val="Helvetica"/>
      <color rgb="FF777777"/>
      <sz val="10"/>
    </font>
    <font>
      <name val="Helvetica"/>
      <i val="1"/>
      <color rgb="FF555555"/>
      <sz val="9"/>
    </font>
    <font>
      <name val="Helvetica"/>
      <color rgb="FF555555"/>
      <sz val="10"/>
    </font>
    <font>
      <name val="Helvetica"/>
      <color rgb="FFE54E23"/>
      <sz val="10"/>
    </font>
    <font>
      <name val="Helvetica"/>
      <color rgb="FF265EA2"/>
      <sz val="10"/>
    </font>
    <font>
      <name val="Helvetica"/>
      <b val="1"/>
      <i val="1"/>
      <color rgb="FFE54E23"/>
      <sz val="10"/>
    </font>
    <font>
      <name val="Helvetica"/>
      <b val="1"/>
      <color rgb="FF265EA2"/>
      <sz val="11"/>
    </font>
  </fonts>
  <fills count="14">
    <fill>
      <patternFill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D6E4F0"/>
        <bgColor rgb="FFD4EDDA"/>
      </patternFill>
    </fill>
    <fill>
      <patternFill patternType="solid">
        <fgColor rgb="FFD4EDDA"/>
        <bgColor rgb="FFD6E4F0"/>
      </patternFill>
    </fill>
    <fill>
      <patternFill patternType="solid">
        <fgColor rgb="FFFDEBD0"/>
        <bgColor rgb="FFF5F5F5"/>
      </patternFill>
    </fill>
    <fill>
      <patternFill patternType="solid">
        <fgColor rgb="FFF5F5F5"/>
        <bgColor rgb="FFEBF5FB"/>
      </patternFill>
    </fill>
    <fill>
      <patternFill patternType="solid">
        <fgColor rgb="FFFFFFFF"/>
        <bgColor rgb="FFF5F5F5"/>
      </patternFill>
    </fill>
    <fill>
      <patternFill patternType="solid">
        <fgColor rgb="FFEBF5FB"/>
        <bgColor rgb="FFF5F5F5"/>
      </patternFill>
    </fill>
    <fill>
      <patternFill patternType="solid">
        <fgColor rgb="FF265EA2"/>
        <bgColor rgb="FF333399"/>
      </patternFill>
    </fill>
    <fill>
      <patternFill patternType="solid">
        <fgColor rgb="FFF1ECE2"/>
        <bgColor rgb="FFD4EDDA"/>
      </patternFill>
    </fill>
    <fill>
      <patternFill patternType="solid">
        <fgColor rgb="FFD4EDDA"/>
        <bgColor rgb="FFF1ECE2"/>
      </patternFill>
    </fill>
    <fill>
      <patternFill patternType="solid">
        <fgColor rgb="FFF5F5F5"/>
        <bgColor rgb="FFF1ECE2"/>
      </patternFill>
    </fill>
    <fill>
      <patternFill patternType="solid">
        <fgColor rgb="FFF1ECE2"/>
        <bgColor rgb="FFF5F5F5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left" vertical="center"/>
    </xf>
    <xf numFmtId="164" fontId="9" fillId="5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/>
    </xf>
    <xf numFmtId="164" fontId="6" fillId="3" borderId="1" applyAlignment="1" pivotButton="0" quotePrefix="0" xfId="0">
      <alignment horizontal="right" vertical="center"/>
    </xf>
    <xf numFmtId="0" fontId="10" fillId="2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left" vertical="center"/>
    </xf>
    <xf numFmtId="164" fontId="11" fillId="7" borderId="1" applyAlignment="1" pivotButton="0" quotePrefix="0" xfId="0">
      <alignment horizontal="right" vertical="center"/>
    </xf>
    <xf numFmtId="0" fontId="12" fillId="0" borderId="0" applyAlignment="1" pivotButton="0" quotePrefix="0" xfId="0">
      <alignment horizontal="center" vertical="bottom"/>
    </xf>
    <xf numFmtId="0" fontId="13" fillId="2" borderId="0" applyAlignment="1" pivotButton="0" quotePrefix="0" xfId="0">
      <alignment horizontal="center" vertical="center"/>
    </xf>
    <xf numFmtId="0" fontId="14" fillId="3" borderId="0" applyAlignment="1" pivotButton="0" quotePrefix="0" xfId="0">
      <alignment horizontal="center" vertical="center"/>
    </xf>
    <xf numFmtId="165" fontId="15" fillId="8" borderId="1" applyAlignment="1" pivotButton="0" quotePrefix="0" xfId="0">
      <alignment horizontal="right" vertical="center"/>
    </xf>
    <xf numFmtId="0" fontId="16" fillId="7" borderId="1" applyAlignment="1" pivotButton="0" quotePrefix="0" xfId="0">
      <alignment horizontal="left" vertical="center"/>
    </xf>
    <xf numFmtId="166" fontId="15" fillId="8" borderId="1" applyAlignment="1" pivotButton="0" quotePrefix="0" xfId="0">
      <alignment horizontal="right" vertical="center"/>
    </xf>
    <xf numFmtId="164" fontId="15" fillId="8" borderId="1" applyAlignment="1" pivotButton="0" quotePrefix="0" xfId="0">
      <alignment horizontal="right" vertical="center"/>
    </xf>
    <xf numFmtId="167" fontId="15" fillId="8" borderId="1" applyAlignment="1" pivotButton="0" quotePrefix="0" xfId="0">
      <alignment horizontal="right" vertical="center"/>
    </xf>
    <xf numFmtId="0" fontId="17" fillId="0" borderId="0" applyAlignment="1" pivotButton="0" quotePrefix="0" xfId="0">
      <alignment horizontal="left" vertical="bottom"/>
    </xf>
    <xf numFmtId="0" fontId="7" fillId="6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11" fillId="5" borderId="1" applyAlignment="1" pivotButton="0" quotePrefix="0" xfId="0">
      <alignment horizontal="left" vertical="center"/>
    </xf>
    <xf numFmtId="164" fontId="19" fillId="7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left" vertical="center"/>
    </xf>
    <xf numFmtId="0" fontId="20" fillId="4" borderId="1" applyAlignment="1" pivotButton="0" quotePrefix="0" xfId="0">
      <alignment horizontal="left" vertical="center"/>
    </xf>
    <xf numFmtId="0" fontId="11" fillId="7" borderId="1" applyAlignment="1" pivotButton="0" quotePrefix="0" xfId="0">
      <alignment horizontal="right" vertical="center"/>
    </xf>
    <xf numFmtId="166" fontId="11" fillId="7" borderId="1" applyAlignment="1" pivotButton="0" quotePrefix="0" xfId="0">
      <alignment horizontal="right" vertical="center"/>
    </xf>
    <xf numFmtId="0" fontId="21" fillId="0" borderId="0" applyAlignment="1" pivotButton="0" quotePrefix="0" xfId="0">
      <alignment horizontal="left" vertical="bottom"/>
    </xf>
    <xf numFmtId="0" fontId="22" fillId="3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167" fontId="8" fillId="7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9" borderId="0" applyAlignment="1" pivotButton="0" quotePrefix="0" xfId="0">
      <alignment horizontal="center" vertical="center"/>
    </xf>
    <xf numFmtId="0" fontId="5" fillId="9" borderId="0" applyAlignment="1" pivotButton="0" quotePrefix="0" xfId="0">
      <alignment horizontal="center" vertical="center"/>
    </xf>
    <xf numFmtId="0" fontId="23" fillId="10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7" fillId="11" borderId="1" applyAlignment="1" pivotButton="0" quotePrefix="0" xfId="0">
      <alignment horizontal="left" vertical="center"/>
    </xf>
    <xf numFmtId="164" fontId="8" fillId="11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left" vertical="center"/>
    </xf>
    <xf numFmtId="164" fontId="24" fillId="5" borderId="1" applyAlignment="1" pivotButton="0" quotePrefix="0" xfId="0">
      <alignment horizontal="right" vertical="center"/>
    </xf>
    <xf numFmtId="0" fontId="7" fillId="10" borderId="1" applyAlignment="1" pivotButton="0" quotePrefix="0" xfId="0">
      <alignment horizontal="left" vertical="center"/>
    </xf>
    <xf numFmtId="164" fontId="23" fillId="10" borderId="1" applyAlignment="1" pivotButton="0" quotePrefix="0" xfId="0">
      <alignment horizontal="right" vertical="center"/>
    </xf>
    <xf numFmtId="0" fontId="10" fillId="9" borderId="1" applyAlignment="1" pivotButton="0" quotePrefix="0" xfId="0">
      <alignment horizontal="center" vertical="center"/>
    </xf>
    <xf numFmtId="0" fontId="11" fillId="12" borderId="1" applyAlignment="1" pivotButton="0" quotePrefix="0" xfId="0">
      <alignment horizontal="left" vertical="center"/>
    </xf>
    <xf numFmtId="164" fontId="11" fillId="7" borderId="1" applyAlignment="1" pivotButton="0" quotePrefix="0" xfId="0">
      <alignment horizontal="right" vertical="center"/>
    </xf>
    <xf numFmtId="0" fontId="12" fillId="0" borderId="0" applyAlignment="1" pivotButton="0" quotePrefix="0" xfId="0">
      <alignment horizontal="center" vertical="bottom"/>
    </xf>
    <xf numFmtId="0" fontId="13" fillId="9" borderId="0" applyAlignment="1" pivotButton="0" quotePrefix="0" xfId="0">
      <alignment horizontal="center" vertical="center"/>
    </xf>
    <xf numFmtId="0" fontId="25" fillId="10" borderId="0" applyAlignment="1" pivotButton="0" quotePrefix="0" xfId="0">
      <alignment horizontal="center" vertical="center"/>
    </xf>
    <xf numFmtId="165" fontId="15" fillId="13" borderId="1" applyAlignment="1" pivotButton="0" quotePrefix="0" xfId="0">
      <alignment horizontal="right" vertical="center"/>
    </xf>
    <xf numFmtId="0" fontId="16" fillId="7" borderId="1" applyAlignment="1" pivotButton="0" quotePrefix="0" xfId="0">
      <alignment horizontal="left" vertical="center"/>
    </xf>
    <xf numFmtId="166" fontId="15" fillId="13" borderId="1" applyAlignment="1" pivotButton="0" quotePrefix="0" xfId="0">
      <alignment horizontal="right" vertical="center"/>
    </xf>
    <xf numFmtId="164" fontId="15" fillId="13" borderId="1" applyAlignment="1" pivotButton="0" quotePrefix="0" xfId="0">
      <alignment horizontal="right" vertical="center"/>
    </xf>
    <xf numFmtId="167" fontId="15" fillId="13" borderId="1" applyAlignment="1" pivotButton="0" quotePrefix="0" xfId="0">
      <alignment horizontal="right" vertical="center"/>
    </xf>
    <xf numFmtId="0" fontId="17" fillId="0" borderId="0" applyAlignment="1" pivotButton="0" quotePrefix="0" xfId="0">
      <alignment horizontal="left" vertical="bottom"/>
    </xf>
    <xf numFmtId="0" fontId="7" fillId="12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23" fillId="5" borderId="1" applyAlignment="1" pivotButton="0" quotePrefix="0" xfId="0">
      <alignment horizontal="left" vertical="center"/>
    </xf>
    <xf numFmtId="0" fontId="11" fillId="5" borderId="1" applyAlignment="1" pivotButton="0" quotePrefix="0" xfId="0">
      <alignment horizontal="left" vertical="center"/>
    </xf>
    <xf numFmtId="164" fontId="19" fillId="7" borderId="1" applyAlignment="1" pivotButton="0" quotePrefix="0" xfId="0">
      <alignment horizontal="right" vertical="center"/>
    </xf>
    <xf numFmtId="0" fontId="23" fillId="11" borderId="1" applyAlignment="1" pivotButton="0" quotePrefix="0" xfId="0">
      <alignment horizontal="left" vertical="center"/>
    </xf>
    <xf numFmtId="0" fontId="20" fillId="11" borderId="1" applyAlignment="1" pivotButton="0" quotePrefix="0" xfId="0">
      <alignment horizontal="left" vertical="center"/>
    </xf>
    <xf numFmtId="0" fontId="11" fillId="7" borderId="1" applyAlignment="1" pivotButton="0" quotePrefix="0" xfId="0">
      <alignment horizontal="right" vertical="center"/>
    </xf>
    <xf numFmtId="166" fontId="11" fillId="7" borderId="1" applyAlignment="1" pivotButton="0" quotePrefix="0" xfId="0">
      <alignment horizontal="right" vertical="center"/>
    </xf>
    <xf numFmtId="0" fontId="26" fillId="0" borderId="0" applyAlignment="1" pivotButton="0" quotePrefix="0" xfId="0">
      <alignment horizontal="left" vertical="bottom"/>
    </xf>
    <xf numFmtId="0" fontId="27" fillId="10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167" fontId="8" fillId="7" borderId="1" applyAlignment="1" pivotButton="0" quotePrefix="0" xfId="0">
      <alignment horizontal="right" vertical="center"/>
    </xf>
    <xf numFmtId="164" fontId="23" fillId="11" borderId="1" applyAlignment="1" pivotButton="0" quotePrefix="0" xfId="0">
      <alignment horizontal="right" vertical="center"/>
    </xf>
    <xf numFmtId="164" fontId="28" fillId="7" borderId="1" applyAlignment="1" pivotButton="0" quotePrefix="0" xfId="0">
      <alignment horizontal="right" vertical="center"/>
    </xf>
    <xf numFmtId="0" fontId="29" fillId="11" borderId="1" applyAlignment="1" pivotButton="0" quotePrefix="0" xfId="0">
      <alignment horizontal="left" vertical="center"/>
    </xf>
    <xf numFmtId="167" fontId="23" fillId="7" borderId="1" applyAlignment="1" pivotButton="0" quotePrefix="0" xfId="0">
      <alignment horizontal="right" vertical="center"/>
    </xf>
    <xf numFmtId="0" fontId="30" fillId="9" borderId="0" applyAlignment="1" pivotButton="0" quotePrefix="0" xfId="0">
      <alignment horizontal="center" vertical="center"/>
    </xf>
    <xf numFmtId="0" fontId="31" fillId="0" borderId="0" pivotButton="0" quotePrefix="0" xfId="0"/>
    <xf numFmtId="0" fontId="32" fillId="9" borderId="0" applyAlignment="1" pivotButton="0" quotePrefix="0" xfId="0">
      <alignment horizontal="center" vertical="center"/>
    </xf>
    <xf numFmtId="0" fontId="33" fillId="10" borderId="1" applyAlignment="1" pivotButton="0" quotePrefix="0" xfId="0">
      <alignment horizontal="left" vertical="center"/>
    </xf>
    <xf numFmtId="0" fontId="31" fillId="0" borderId="4" pivotButton="0" quotePrefix="0" xfId="0"/>
    <xf numFmtId="0" fontId="31" fillId="0" borderId="5" pivotButton="0" quotePrefix="0" xfId="0"/>
    <xf numFmtId="0" fontId="34" fillId="11" borderId="1" applyAlignment="1" pivotButton="0" quotePrefix="0" xfId="0">
      <alignment horizontal="left" vertical="center"/>
    </xf>
    <xf numFmtId="164" fontId="33" fillId="11" borderId="1" applyAlignment="1" pivotButton="0" quotePrefix="0" xfId="0">
      <alignment horizontal="right" vertical="center"/>
    </xf>
    <xf numFmtId="0" fontId="34" fillId="5" borderId="1" applyAlignment="1" pivotButton="0" quotePrefix="0" xfId="0">
      <alignment horizontal="left" vertical="center"/>
    </xf>
    <xf numFmtId="164" fontId="35" fillId="5" borderId="1" applyAlignment="1" pivotButton="0" quotePrefix="0" xfId="0">
      <alignment horizontal="right" vertical="center"/>
    </xf>
    <xf numFmtId="0" fontId="34" fillId="10" borderId="1" applyAlignment="1" pivotButton="0" quotePrefix="0" xfId="0">
      <alignment horizontal="left" vertical="center"/>
    </xf>
    <xf numFmtId="164" fontId="33" fillId="10" borderId="1" applyAlignment="1" pivotButton="0" quotePrefix="0" xfId="0">
      <alignment horizontal="right" vertical="center"/>
    </xf>
    <xf numFmtId="0" fontId="36" fillId="9" borderId="1" applyAlignment="1" pivotButton="0" quotePrefix="0" xfId="0">
      <alignment horizontal="center" vertical="center"/>
    </xf>
    <xf numFmtId="0" fontId="37" fillId="12" borderId="1" applyAlignment="1" pivotButton="0" quotePrefix="0" xfId="0">
      <alignment horizontal="left" vertical="center"/>
    </xf>
    <xf numFmtId="164" fontId="37" fillId="7" borderId="1" applyAlignment="1" pivotButton="0" quotePrefix="0" xfId="0">
      <alignment horizontal="right" vertical="center"/>
    </xf>
    <xf numFmtId="0" fontId="38" fillId="0" borderId="0" applyAlignment="1" pivotButton="0" quotePrefix="0" xfId="0">
      <alignment horizontal="center" vertical="bottom"/>
    </xf>
    <xf numFmtId="0" fontId="39" fillId="9" borderId="0" applyAlignment="1" pivotButton="0" quotePrefix="0" xfId="0">
      <alignment horizontal="center" vertical="center"/>
    </xf>
    <xf numFmtId="0" fontId="40" fillId="10" borderId="0" applyAlignment="1" pivotButton="0" quotePrefix="0" xfId="0">
      <alignment horizontal="center" vertical="center"/>
    </xf>
    <xf numFmtId="165" fontId="41" fillId="13" borderId="1" applyAlignment="1" pivotButton="0" quotePrefix="0" xfId="0">
      <alignment horizontal="right" vertical="center"/>
    </xf>
    <xf numFmtId="0" fontId="42" fillId="7" borderId="1" applyAlignment="1" pivotButton="0" quotePrefix="0" xfId="0">
      <alignment horizontal="left" vertical="center"/>
    </xf>
    <xf numFmtId="166" fontId="41" fillId="13" borderId="1" applyAlignment="1" pivotButton="0" quotePrefix="0" xfId="0">
      <alignment horizontal="right" vertical="center"/>
    </xf>
    <xf numFmtId="164" fontId="41" fillId="13" borderId="1" applyAlignment="1" pivotButton="0" quotePrefix="0" xfId="0">
      <alignment horizontal="right" vertical="center"/>
    </xf>
    <xf numFmtId="167" fontId="41" fillId="13" borderId="1" applyAlignment="1" pivotButton="0" quotePrefix="0" xfId="0">
      <alignment horizontal="right" vertical="center"/>
    </xf>
    <xf numFmtId="0" fontId="43" fillId="0" borderId="0" applyAlignment="1" pivotButton="0" quotePrefix="0" xfId="0">
      <alignment horizontal="left" vertical="bottom"/>
    </xf>
    <xf numFmtId="0" fontId="34" fillId="12" borderId="1" applyAlignment="1" pivotButton="0" quotePrefix="0" xfId="0">
      <alignment horizontal="left" vertical="center"/>
    </xf>
    <xf numFmtId="0" fontId="44" fillId="7" borderId="1" applyAlignment="1" pivotButton="0" quotePrefix="0" xfId="0">
      <alignment horizontal="left" vertical="center"/>
    </xf>
    <xf numFmtId="0" fontId="33" fillId="5" borderId="1" applyAlignment="1" pivotButton="0" quotePrefix="0" xfId="0">
      <alignment horizontal="left" vertical="center"/>
    </xf>
    <xf numFmtId="0" fontId="37" fillId="5" borderId="1" applyAlignment="1" pivotButton="0" quotePrefix="0" xfId="0">
      <alignment horizontal="left" vertical="center"/>
    </xf>
    <xf numFmtId="164" fontId="45" fillId="7" borderId="1" applyAlignment="1" pivotButton="0" quotePrefix="0" xfId="0">
      <alignment horizontal="right" vertical="center"/>
    </xf>
    <xf numFmtId="0" fontId="33" fillId="11" borderId="1" applyAlignment="1" pivotButton="0" quotePrefix="0" xfId="0">
      <alignment horizontal="left" vertical="center"/>
    </xf>
    <xf numFmtId="0" fontId="46" fillId="11" borderId="1" applyAlignment="1" pivotButton="0" quotePrefix="0" xfId="0">
      <alignment horizontal="left" vertical="center"/>
    </xf>
    <xf numFmtId="0" fontId="37" fillId="7" borderId="1" applyAlignment="1" pivotButton="0" quotePrefix="0" xfId="0">
      <alignment horizontal="right" vertical="center"/>
    </xf>
    <xf numFmtId="166" fontId="37" fillId="7" borderId="1" applyAlignment="1" pivotButton="0" quotePrefix="0" xfId="0">
      <alignment horizontal="right" vertical="center"/>
    </xf>
    <xf numFmtId="0" fontId="47" fillId="0" borderId="0" applyAlignment="1" pivotButton="0" quotePrefix="0" xfId="0">
      <alignment horizontal="left" vertical="bottom"/>
    </xf>
    <xf numFmtId="0" fontId="48" fillId="10" borderId="1" applyAlignment="1" pivotButton="0" quotePrefix="0" xfId="0">
      <alignment horizontal="center" vertical="center"/>
    </xf>
    <xf numFmtId="0" fontId="37" fillId="7" borderId="1" applyAlignment="1" pivotButton="0" quotePrefix="0" xfId="0">
      <alignment horizontal="left" vertical="center"/>
    </xf>
    <xf numFmtId="167" fontId="33" fillId="7" borderId="1" applyAlignment="1" pivotButton="0" quotePrefix="0" xfId="0">
      <alignment horizontal="righ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1E7E34"/>
      <rgbColor rgb="FF000080"/>
      <rgbColor rgb="FF808000"/>
      <rgbColor rgb="FF800080"/>
      <rgbColor rgb="FF008080"/>
      <rgbColor rgb="FFCCCCCC"/>
      <rgbColor rgb="FF777777"/>
      <rgbColor rgb="FF9999FF"/>
      <rgbColor rgb="FF993366"/>
      <rgbColor rgb="FFFDEBD0"/>
      <rgbColor rgb="FFEBF5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D4ED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7E22"/>
      <rgbColor rgb="FF555555"/>
      <rgbColor rgb="FF999999"/>
      <rgbColor rgb="FF1B3A6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2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4" customWidth="1" style="35" min="1" max="1"/>
    <col width="20" customWidth="1" style="35" min="2" max="4"/>
  </cols>
  <sheetData>
    <row r="1" ht="49.5" customHeight="1" s="36">
      <c r="A1" s="77" t="inlineStr">
        <is>
          <t>LAVANDIERS</t>
        </is>
      </c>
      <c r="B1" s="78" t="n"/>
      <c r="C1" s="78" t="n"/>
      <c r="D1" s="78" t="n"/>
    </row>
    <row r="2" ht="24.75" customHeight="1" s="36">
      <c r="A2" s="79" t="inlineStr">
        <is>
          <t>ROI Adoucisseur d'eau — Synthèse exécutive</t>
        </is>
      </c>
      <c r="B2" s="78" t="n"/>
      <c r="C2" s="78" t="n"/>
      <c r="D2" s="78" t="n"/>
    </row>
    <row r="3">
      <c r="A3" s="78" t="n"/>
      <c r="B3" s="78" t="n"/>
      <c r="C3" s="78" t="n"/>
      <c r="D3" s="78" t="n"/>
    </row>
    <row r="4" ht="21.75" customHeight="1" s="36">
      <c r="A4" s="80" t="inlineStr">
        <is>
          <t>⚡ Chiffres clés</t>
        </is>
      </c>
      <c r="B4" s="81" t="n"/>
      <c r="C4" s="81" t="n"/>
      <c r="D4" s="82" t="n"/>
    </row>
    <row r="5" ht="25.5" customHeight="1" s="36">
      <c r="A5" s="83" t="inlineStr">
        <is>
          <t>Économies mensuelles (brut)</t>
        </is>
      </c>
      <c r="B5" s="84">
        <f>'Détail Savings'!B15+Hypothèses!B16</f>
        <v/>
      </c>
      <c r="C5" s="81" t="n"/>
      <c r="D5" s="82" t="n"/>
    </row>
    <row r="6" ht="25.5" customHeight="1" s="36">
      <c r="A6" s="85" t="inlineStr">
        <is>
          <t>Loyer adoucisseur</t>
        </is>
      </c>
      <c r="B6" s="86">
        <f>Hypothèses!B16</f>
        <v/>
      </c>
      <c r="C6" s="81" t="n"/>
      <c r="D6" s="82" t="n"/>
    </row>
    <row r="7" ht="25.5" customHeight="1" s="36">
      <c r="A7" s="83" t="inlineStr">
        <is>
          <t>Gain net mensuel</t>
        </is>
      </c>
      <c r="B7" s="84">
        <f>'Détail Savings'!B15</f>
        <v/>
      </c>
      <c r="C7" s="81" t="n"/>
      <c r="D7" s="82" t="n"/>
    </row>
    <row r="8" ht="25.5" customHeight="1" s="36">
      <c r="A8" s="83" t="inlineStr">
        <is>
          <t>Gain net annuel</t>
        </is>
      </c>
      <c r="B8" s="84">
        <f>'Détail Savings'!B15*12</f>
        <v/>
      </c>
      <c r="C8" s="81" t="n"/>
      <c r="D8" s="82" t="n"/>
    </row>
    <row r="9" ht="25.5" customHeight="1" s="36">
      <c r="A9" s="83" t="inlineStr">
        <is>
          <t>Gain net sur 5 ans</t>
        </is>
      </c>
      <c r="B9" s="84">
        <f>'Détail Savings'!B15*60</f>
        <v/>
      </c>
      <c r="C9" s="81" t="n"/>
      <c r="D9" s="82" t="n"/>
    </row>
    <row r="10" ht="25.5" customHeight="1" s="36">
      <c r="A10" s="87" t="inlineStr">
        <is>
          <t>CA lessive additionnel (mois)</t>
        </is>
      </c>
      <c r="B10" s="88">
        <f>'Levier CA Liquide'!B14</f>
        <v/>
      </c>
      <c r="C10" s="81" t="n"/>
      <c r="D10" s="82" t="n"/>
    </row>
    <row r="11">
      <c r="A11" s="78" t="n"/>
      <c r="B11" s="78" t="n"/>
      <c r="C11" s="78" t="n"/>
      <c r="D11" s="78" t="n"/>
    </row>
    <row r="12" ht="15" customHeight="1" s="36">
      <c r="A12" s="80" t="inlineStr">
        <is>
          <t>📋 Les 5 postes d'économie</t>
        </is>
      </c>
      <c r="B12" s="81" t="n"/>
      <c r="C12" s="81" t="n"/>
      <c r="D12" s="82" t="n"/>
    </row>
    <row r="13" ht="15" customHeight="1" s="36">
      <c r="A13" s="89" t="inlineStr">
        <is>
          <t>Poste</t>
        </is>
      </c>
      <c r="B13" s="89" t="inlineStr">
        <is>
          <t>€/mois</t>
        </is>
      </c>
      <c r="C13" s="89" t="inlineStr">
        <is>
          <t>€/an</t>
        </is>
      </c>
      <c r="D13" s="89" t="inlineStr">
        <is>
          <t>€/5 ans</t>
        </is>
      </c>
    </row>
    <row r="14" ht="15" customHeight="1" s="36">
      <c r="A14" s="90" t="inlineStr">
        <is>
          <t>1. Économie lessive (reprogrammation)</t>
        </is>
      </c>
      <c r="B14" s="91">
        <f>'Détail Savings'!B5</f>
        <v/>
      </c>
      <c r="C14" s="91">
        <f>'Détail Savings'!B5*12</f>
        <v/>
      </c>
      <c r="D14" s="91">
        <f>'Détail Savings'!B5*60</f>
        <v/>
      </c>
    </row>
    <row r="15" ht="15" customHeight="1" s="36">
      <c r="A15" s="90" t="inlineStr">
        <is>
          <t>2. Économie énergie ballon eau chaude</t>
        </is>
      </c>
      <c r="B15" s="91">
        <f>'Détail Savings'!B6</f>
        <v/>
      </c>
      <c r="C15" s="91">
        <f>'Détail Savings'!B6*12</f>
        <v/>
      </c>
      <c r="D15" s="91">
        <f>'Détail Savings'!B6*60</f>
        <v/>
      </c>
    </row>
    <row r="16" ht="15" customHeight="1" s="36">
      <c r="A16" s="90" t="inlineStr">
        <is>
          <t>3. Économie remplacement machines</t>
        </is>
      </c>
      <c r="B16" s="91">
        <f>'Détail Savings'!B7</f>
        <v/>
      </c>
      <c r="C16" s="91">
        <f>'Détail Savings'!B7*12</f>
        <v/>
      </c>
      <c r="D16" s="91">
        <f>'Détail Savings'!B7*60</f>
        <v/>
      </c>
    </row>
    <row r="17" ht="15" customHeight="1" s="36">
      <c r="A17" s="90" t="inlineStr">
        <is>
          <t>4. Économie contrat maintenance ballon</t>
        </is>
      </c>
      <c r="B17" s="91">
        <f>'Détail Savings'!B8</f>
        <v/>
      </c>
      <c r="C17" s="91">
        <f>'Détail Savings'!B8*12</f>
        <v/>
      </c>
      <c r="D17" s="91">
        <f>'Détail Savings'!B8*60</f>
        <v/>
      </c>
    </row>
    <row r="18" ht="15" customHeight="1" s="36">
      <c r="A18" s="90" t="inlineStr">
        <is>
          <t>5. Économie eau (réduction entartrage)</t>
        </is>
      </c>
      <c r="B18" s="91">
        <f>'Détail Savings'!B9</f>
        <v/>
      </c>
      <c r="C18" s="91">
        <f>'Détail Savings'!B9*12</f>
        <v/>
      </c>
      <c r="D18" s="91">
        <f>'Détail Savings'!B9*60</f>
        <v/>
      </c>
    </row>
    <row r="19" ht="15" customHeight="1" s="36">
      <c r="A19" s="83" t="inlineStr">
        <is>
          <t>TOTAL SAVINGS (brut)</t>
        </is>
      </c>
      <c r="B19" s="84">
        <f>'Détail Savings'!B15+Hypothèses!B16</f>
        <v/>
      </c>
      <c r="C19" s="84">
        <f>('Détail Savings'!B15+Hypothèses!B16)*12</f>
        <v/>
      </c>
      <c r="D19" s="84">
        <f>('Détail Savings'!B15+Hypothèses!B16)*60</f>
        <v/>
      </c>
    </row>
    <row r="20" ht="15" customHeight="1" s="36">
      <c r="A20" s="83" t="inlineStr">
        <is>
          <t>GAIN NET (après loyer)</t>
        </is>
      </c>
      <c r="B20" s="84">
        <f>'Détail Savings'!B15</f>
        <v/>
      </c>
      <c r="C20" s="84">
        <f>'Détail Savings'!B15*12</f>
        <v/>
      </c>
      <c r="D20" s="84">
        <f>'Détail Savings'!B15*60</f>
        <v/>
      </c>
    </row>
    <row r="21">
      <c r="A21" s="78" t="n"/>
      <c r="B21" s="78" t="n"/>
      <c r="C21" s="78" t="n"/>
      <c r="D21" s="78" t="n"/>
    </row>
    <row r="22">
      <c r="A22" s="78" t="n"/>
      <c r="B22" s="78" t="n"/>
      <c r="C22" s="78" t="n"/>
      <c r="D22" s="78" t="n"/>
    </row>
    <row r="23" ht="15" customHeight="1" s="36">
      <c r="A23" s="92" t="inlineStr">
        <is>
          <t>Lavandiers — Réseau de laveries IDF | julien.nargeolet@lavandiers.com</t>
        </is>
      </c>
      <c r="B23" s="78" t="n"/>
      <c r="C23" s="78" t="n"/>
      <c r="D23" s="78" t="n"/>
    </row>
  </sheetData>
  <mergeCells count="11">
    <mergeCell ref="B10:D10"/>
    <mergeCell ref="A1:D1"/>
    <mergeCell ref="A23:D23"/>
    <mergeCell ref="B5:D5"/>
    <mergeCell ref="A12:D12"/>
    <mergeCell ref="A4:D4"/>
    <mergeCell ref="B8:D8"/>
    <mergeCell ref="B9:D9"/>
    <mergeCell ref="A2:D2"/>
    <mergeCell ref="B7:D7"/>
    <mergeCell ref="B6:D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8" customWidth="1" style="35" min="1" max="1"/>
    <col width="18" customWidth="1" style="35" min="2" max="2"/>
    <col width="14" customWidth="1" style="35" min="3" max="3"/>
    <col width="30" customWidth="1" style="35" min="4" max="4"/>
  </cols>
  <sheetData>
    <row r="1" ht="39.75" customHeight="1" s="36">
      <c r="A1" s="93" t="inlineStr">
        <is>
          <t>LAVANDIERS — ROI Adoucisseur d'eau</t>
        </is>
      </c>
      <c r="B1" s="78" t="n"/>
      <c r="C1" s="78" t="n"/>
      <c r="D1" s="78" t="n"/>
    </row>
    <row r="2" ht="19.5" customHeight="1" s="36">
      <c r="A2" s="94" t="inlineStr">
        <is>
          <t>Paramètres modifiables — en bleu</t>
        </is>
      </c>
      <c r="B2" s="78" t="n"/>
      <c r="C2" s="78" t="n"/>
      <c r="D2" s="78" t="n"/>
    </row>
    <row r="3">
      <c r="A3" s="78" t="n"/>
      <c r="B3" s="78" t="n"/>
      <c r="C3" s="78" t="n"/>
      <c r="D3" s="78" t="n"/>
    </row>
    <row r="4" ht="15" customHeight="1" s="36">
      <c r="A4" s="80" t="inlineStr">
        <is>
          <t>📍 Profil de la laverie</t>
        </is>
      </c>
      <c r="B4" s="81" t="n"/>
      <c r="C4" s="81" t="n"/>
      <c r="D4" s="82" t="n"/>
    </row>
    <row r="5" ht="15" customHeight="1" s="36">
      <c r="A5" s="90" t="inlineStr">
        <is>
          <t>Nombre de machines laveuses</t>
        </is>
      </c>
      <c r="B5" s="95" t="n">
        <v>10</v>
      </c>
      <c r="C5" s="96" t="inlineStr">
        <is>
          <t>machines</t>
        </is>
      </c>
      <c r="D5" s="82" t="n"/>
    </row>
    <row r="6" ht="15" customHeight="1" s="36">
      <c r="A6" s="90" t="inlineStr">
        <is>
          <t>Nombre de cycles / machine / jour</t>
        </is>
      </c>
      <c r="B6" s="95" t="n">
        <v>8</v>
      </c>
      <c r="C6" s="96" t="inlineStr">
        <is>
          <t>cycles/jour</t>
        </is>
      </c>
      <c r="D6" s="82" t="n"/>
    </row>
    <row r="7" ht="15" customHeight="1" s="36">
      <c r="A7" s="90" t="inlineStr">
        <is>
          <t>Jours d'ouverture / an</t>
        </is>
      </c>
      <c r="B7" s="95" t="n">
        <v>365</v>
      </c>
      <c r="C7" s="96" t="inlineStr">
        <is>
          <t>jours</t>
        </is>
      </c>
      <c r="D7" s="82" t="n"/>
    </row>
    <row r="8" ht="15" customHeight="1" s="36">
      <c r="A8" s="90" t="inlineStr">
        <is>
          <t>Volume d'eau / cycle (litres)</t>
        </is>
      </c>
      <c r="B8" s="95" t="n">
        <v>55</v>
      </c>
      <c r="C8" s="96" t="inlineStr">
        <is>
          <t>litres</t>
        </is>
      </c>
      <c r="D8" s="82" t="n"/>
    </row>
    <row r="9" ht="15" customHeight="1" s="36">
      <c r="A9" s="90" t="inlineStr">
        <is>
          <t>Consommation lessive / cycle (ml)</t>
        </is>
      </c>
      <c r="B9" s="95" t="n">
        <v>80</v>
      </c>
      <c r="C9" s="96" t="inlineStr">
        <is>
          <t>ml</t>
        </is>
      </c>
      <c r="D9" s="82" t="n"/>
    </row>
    <row r="10" ht="15" customHeight="1" s="36">
      <c r="A10" s="90" t="inlineStr">
        <is>
          <t>Prix lessive actuel (€/litre)</t>
        </is>
      </c>
      <c r="B10" s="97" t="n">
        <v>3.5</v>
      </c>
      <c r="C10" s="96" t="inlineStr">
        <is>
          <t>€/L — produit standard</t>
        </is>
      </c>
      <c r="D10" s="82" t="n"/>
    </row>
    <row r="11" ht="15" customHeight="1" s="36">
      <c r="A11" s="90" t="inlineStr">
        <is>
          <t>Prix lessive liquide optimisée (€/litre)</t>
        </is>
      </c>
      <c r="B11" s="97" t="n">
        <v>1.8</v>
      </c>
      <c r="C11" s="96" t="inlineStr">
        <is>
          <t>€/L — après reprogrammation</t>
        </is>
      </c>
      <c r="D11" s="82" t="n"/>
    </row>
    <row r="12" ht="15" customHeight="1" s="36">
      <c r="A12" s="90" t="inlineStr">
        <is>
          <t>Prix du kWh (€)</t>
        </is>
      </c>
      <c r="B12" s="97" t="n">
        <v>0.18</v>
      </c>
      <c r="C12" s="96" t="inlineStr">
        <is>
          <t>€/kWh</t>
        </is>
      </c>
      <c r="D12" s="82" t="n"/>
    </row>
    <row r="13" ht="15" customHeight="1" s="36">
      <c r="A13" s="90" t="inlineStr">
        <is>
          <t>Prix de l'eau (€/m³)</t>
        </is>
      </c>
      <c r="B13" s="97" t="n">
        <v>4.5</v>
      </c>
      <c r="C13" s="96" t="inlineStr">
        <is>
          <t>€/m³</t>
        </is>
      </c>
      <c r="D13" s="82" t="n"/>
    </row>
    <row r="14">
      <c r="A14" s="78" t="n"/>
      <c r="B14" s="78" t="n"/>
      <c r="C14" s="78" t="n"/>
      <c r="D14" s="78" t="n"/>
    </row>
    <row r="15" ht="15" customHeight="1" s="36">
      <c r="A15" s="80" t="inlineStr">
        <is>
          <t>💧 Paramètres adoucisseur</t>
        </is>
      </c>
      <c r="B15" s="81" t="n"/>
      <c r="C15" s="81" t="n"/>
      <c r="D15" s="82" t="n"/>
    </row>
    <row r="16" ht="15" customHeight="1" s="36">
      <c r="A16" s="90" t="inlineStr">
        <is>
          <t>Loyer mensuel adoucisseur (€/mois)</t>
        </is>
      </c>
      <c r="B16" s="98" t="n">
        <v>180</v>
      </c>
      <c r="C16" s="96" t="inlineStr">
        <is>
          <t>leasing Lavandiers</t>
        </is>
      </c>
      <c r="D16" s="82" t="n"/>
    </row>
    <row r="17" ht="15" customHeight="1" s="36">
      <c r="A17" s="90" t="inlineStr">
        <is>
          <t>Économie énergie ballon eau chaude (%)</t>
        </is>
      </c>
      <c r="B17" s="99" t="n">
        <v>0.3</v>
      </c>
      <c r="C17" s="96" t="inlineStr">
        <is>
          <t>réduction calcaire</t>
        </is>
      </c>
      <c r="D17" s="82" t="n"/>
    </row>
    <row r="18" ht="15" customHeight="1" s="36">
      <c r="A18" s="90" t="inlineStr">
        <is>
          <t>Conso mensuelle ballon eau chaude (kWh)</t>
        </is>
      </c>
      <c r="B18" s="95" t="n">
        <v>400</v>
      </c>
      <c r="C18" s="96" t="inlineStr">
        <is>
          <t>estimation mono-site</t>
        </is>
      </c>
      <c r="D18" s="82" t="n"/>
    </row>
    <row r="19" ht="15" customHeight="1" s="36">
      <c r="A19" s="90" t="inlineStr">
        <is>
          <t>Durée de vie machines sans adoucisseur (ans)</t>
        </is>
      </c>
      <c r="B19" s="95" t="n">
        <v>8</v>
      </c>
      <c r="C19" s="96" t="inlineStr">
        <is>
          <t>ans</t>
        </is>
      </c>
      <c r="D19" s="82" t="n"/>
    </row>
    <row r="20" ht="15" customHeight="1" s="36">
      <c r="A20" s="90" t="inlineStr">
        <is>
          <t>Durée de vie machines avec adoucisseur (ans)</t>
        </is>
      </c>
      <c r="B20" s="95" t="n">
        <v>12</v>
      </c>
      <c r="C20" s="96" t="inlineStr">
        <is>
          <t>ans</t>
        </is>
      </c>
      <c r="D20" s="82" t="n"/>
    </row>
    <row r="21" ht="15" customHeight="1" s="36">
      <c r="A21" s="90" t="inlineStr">
        <is>
          <t>Coût remplacement machine (€)</t>
        </is>
      </c>
      <c r="B21" s="98" t="n">
        <v>8000</v>
      </c>
      <c r="C21" s="96" t="inlineStr">
        <is>
          <t>€ par machine</t>
        </is>
      </c>
      <c r="D21" s="82" t="n"/>
    </row>
    <row r="22" ht="15" customHeight="1" s="36">
      <c r="A22" s="90" t="inlineStr">
        <is>
          <t>Contrat maintenance ballon (€/mois)</t>
        </is>
      </c>
      <c r="B22" s="98" t="n">
        <v>25</v>
      </c>
      <c r="C22" s="96" t="inlineStr">
        <is>
          <t>économie si adoucisseur</t>
        </is>
      </c>
      <c r="D22" s="82" t="n"/>
    </row>
    <row r="23">
      <c r="A23" s="78" t="n"/>
      <c r="B23" s="78" t="n"/>
      <c r="C23" s="78" t="n"/>
      <c r="D23" s="78" t="n"/>
    </row>
    <row r="24" ht="15" customHeight="1" s="36">
      <c r="A24" s="80" t="inlineStr">
        <is>
          <t>📅 Durée de simulation</t>
        </is>
      </c>
      <c r="B24" s="81" t="n"/>
      <c r="C24" s="81" t="n"/>
      <c r="D24" s="82" t="n"/>
    </row>
    <row r="25" ht="15" customHeight="1" s="36">
      <c r="A25" s="90" t="inlineStr">
        <is>
          <t>Durée du contrat (années)</t>
        </is>
      </c>
      <c r="B25" s="95" t="n">
        <v>5</v>
      </c>
      <c r="C25" s="96" t="inlineStr">
        <is>
          <t>3, 5 ou 7 ans</t>
        </is>
      </c>
      <c r="D25" s="82" t="n"/>
    </row>
    <row r="26">
      <c r="A26" s="78" t="n"/>
      <c r="B26" s="78" t="n"/>
      <c r="C26" s="78" t="n"/>
      <c r="D26" s="78" t="n"/>
    </row>
    <row r="27">
      <c r="A27" s="78" t="n"/>
      <c r="B27" s="78" t="n"/>
      <c r="C27" s="78" t="n"/>
      <c r="D27" s="78" t="n"/>
    </row>
    <row r="28" ht="15" customHeight="1" s="36">
      <c r="A28" s="100" t="inlineStr">
        <is>
          <t>ℹ️  Les cellules en bleu sont modifiables. Toutes les autres feuilles se recalculent automatiquement.</t>
        </is>
      </c>
      <c r="B28" s="78" t="n"/>
      <c r="C28" s="78" t="n"/>
      <c r="D28" s="78" t="n"/>
    </row>
  </sheetData>
  <mergeCells count="23">
    <mergeCell ref="C6:D6"/>
    <mergeCell ref="A4:D4"/>
    <mergeCell ref="C5:D5"/>
    <mergeCell ref="A28:D28"/>
    <mergeCell ref="C20:D20"/>
    <mergeCell ref="C10:D10"/>
    <mergeCell ref="C16:D16"/>
    <mergeCell ref="C25:D25"/>
    <mergeCell ref="A15:D15"/>
    <mergeCell ref="C22:D22"/>
    <mergeCell ref="A24:D24"/>
    <mergeCell ref="C9:D9"/>
    <mergeCell ref="A1:D1"/>
    <mergeCell ref="C12:D12"/>
    <mergeCell ref="C21:D21"/>
    <mergeCell ref="C11:D11"/>
    <mergeCell ref="C17:D17"/>
    <mergeCell ref="C8:D8"/>
    <mergeCell ref="C7:D7"/>
    <mergeCell ref="C19:D19"/>
    <mergeCell ref="C13:D13"/>
    <mergeCell ref="A2:D2"/>
    <mergeCell ref="C18:D1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1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6" customWidth="1" style="35" min="1" max="1"/>
    <col width="20" customWidth="1" style="35" min="2" max="4"/>
    <col width="32" customWidth="1" style="35" min="5" max="5"/>
  </cols>
  <sheetData>
    <row r="1" ht="39.75" customHeight="1" s="36">
      <c r="A1" s="93" t="inlineStr">
        <is>
          <t>LAVANDIERS — Détail des économies réalisées</t>
        </is>
      </c>
      <c r="B1" s="78" t="n"/>
      <c r="C1" s="78" t="n"/>
      <c r="D1" s="78" t="n"/>
      <c r="E1" s="78" t="n"/>
    </row>
    <row r="2" ht="19.5" customHeight="1" s="36">
      <c r="A2" s="94" t="inlineStr">
        <is>
          <t>Calcul automatique depuis l'onglet Hypothèses</t>
        </is>
      </c>
      <c r="B2" s="78" t="n"/>
      <c r="C2" s="78" t="n"/>
      <c r="D2" s="78" t="n"/>
      <c r="E2" s="78" t="n"/>
    </row>
    <row r="3">
      <c r="A3" s="78" t="n"/>
      <c r="B3" s="78" t="n"/>
      <c r="C3" s="78" t="n"/>
      <c r="D3" s="78" t="n"/>
      <c r="E3" s="78" t="n"/>
    </row>
    <row r="4" ht="15" customHeight="1" s="36">
      <c r="A4" s="89" t="inlineStr">
        <is>
          <t>Poste d'économie</t>
        </is>
      </c>
      <c r="B4" s="89" t="inlineStr">
        <is>
          <t>€ / mois</t>
        </is>
      </c>
      <c r="C4" s="89" t="inlineStr">
        <is>
          <t>€ / an</t>
        </is>
      </c>
      <c r="D4" s="89" t="inlineStr">
        <is>
          <t>€ / 5 ans</t>
        </is>
      </c>
      <c r="E4" s="89" t="inlineStr">
        <is>
          <t>Méthode de calcul</t>
        </is>
      </c>
    </row>
    <row r="5" ht="15" customHeight="1" s="36">
      <c r="A5" s="101" t="inlineStr">
        <is>
          <t>1. Économie lessive (reprogrammation)</t>
        </is>
      </c>
      <c r="B5" s="91">
        <f>(Hypothèses!B5*Hypothèses!B6*Hypothèses!B7/12)*(Hypothèses!B9/1000)*(Hypothèses!B10-Hypothèses!B11)</f>
        <v/>
      </c>
      <c r="C5" s="91">
        <f>B5*12</f>
        <v/>
      </c>
      <c r="D5" s="91">
        <f>B5*12*5</f>
        <v/>
      </c>
      <c r="E5" s="102" t="inlineStr">
        <is>
          <t>Nb machines × cycles/j × jours/an/12 × conso(L) × (prix actuel - prix opti)</t>
        </is>
      </c>
    </row>
    <row r="6" ht="15" customHeight="1" s="36">
      <c r="A6" s="101" t="inlineStr">
        <is>
          <t>2. Économie énergie ballon eau chaude</t>
        </is>
      </c>
      <c r="B6" s="91">
        <f>Hypothèses!B18*Hypothèses!B17*Hypothèses!B12</f>
        <v/>
      </c>
      <c r="C6" s="91">
        <f>B6*12</f>
        <v/>
      </c>
      <c r="D6" s="91">
        <f>B6*12*5</f>
        <v/>
      </c>
      <c r="E6" s="102" t="inlineStr">
        <is>
          <t>Conso ballon (kWh/mois) × taux éco × prix kWh</t>
        </is>
      </c>
    </row>
    <row r="7" ht="15" customHeight="1" s="36">
      <c r="A7" s="101" t="inlineStr">
        <is>
          <t>3. Économie remplacement machines</t>
        </is>
      </c>
      <c r="B7" s="91">
        <f>(Hypothèses!B5*Hypothèses!B21/Hypothèses!B19-Hypothèses!B5*Hypothèses!B21/Hypothèses!B20)/12</f>
        <v/>
      </c>
      <c r="C7" s="91">
        <f>B7*12</f>
        <v/>
      </c>
      <c r="D7" s="91">
        <f>B7*12*5</f>
        <v/>
      </c>
      <c r="E7" s="102" t="inlineStr">
        <is>
          <t>(Coût/durée sans) - (Coût/durée avec) / 12 — lissé mensuel</t>
        </is>
      </c>
    </row>
    <row r="8" ht="15" customHeight="1" s="36">
      <c r="A8" s="101" t="inlineStr">
        <is>
          <t>4. Économie contrat maintenance ballon</t>
        </is>
      </c>
      <c r="B8" s="91">
        <f>Hypothèses!B22</f>
        <v/>
      </c>
      <c r="C8" s="91">
        <f>B8*12</f>
        <v/>
      </c>
      <c r="D8" s="91">
        <f>B8*12*5</f>
        <v/>
      </c>
      <c r="E8" s="102" t="inlineStr">
        <is>
          <t>Contrat maintenance évité grâce à l'adoucisseur</t>
        </is>
      </c>
    </row>
    <row r="9" ht="15" customHeight="1" s="36">
      <c r="A9" s="101" t="inlineStr">
        <is>
          <t>5. Économie eau (réduction entartrage)</t>
        </is>
      </c>
      <c r="B9" s="91">
        <f>(Hypothèses!B5*Hypothèses!B6*Hypothèses!B7/12)*(Hypothèses!B8/1000)*0.05*Hypothèses!B13</f>
        <v/>
      </c>
      <c r="C9" s="91">
        <f>B9*12</f>
        <v/>
      </c>
      <c r="D9" s="91">
        <f>B9*12*5</f>
        <v/>
      </c>
      <c r="E9" s="102" t="inlineStr">
        <is>
          <t>5% d'eau économisée sur cycles entartrés (hypothèse conservatrice)</t>
        </is>
      </c>
    </row>
    <row r="10">
      <c r="A10" s="78" t="n"/>
      <c r="B10" s="78" t="n"/>
      <c r="C10" s="78" t="n"/>
      <c r="D10" s="78" t="n"/>
      <c r="E10" s="78" t="n"/>
    </row>
    <row r="11" ht="15" customHeight="1" s="36">
      <c r="A11" s="103" t="inlineStr">
        <is>
          <t>💸 Coût de l'adoucisseur</t>
        </is>
      </c>
      <c r="B11" s="81" t="n"/>
      <c r="C11" s="81" t="n"/>
      <c r="D11" s="81" t="n"/>
      <c r="E11" s="82" t="n"/>
    </row>
    <row r="12" ht="15" customHeight="1" s="36">
      <c r="A12" s="104" t="inlineStr">
        <is>
          <t>Loyer mensuel adoucisseur</t>
        </is>
      </c>
      <c r="B12" s="105">
        <f>-Hypothèses!B16</f>
        <v/>
      </c>
      <c r="C12" s="105">
        <f>B12*12</f>
        <v/>
      </c>
      <c r="D12" s="105">
        <f>B12*12*5</f>
        <v/>
      </c>
      <c r="E12" s="102" t="inlineStr">
        <is>
          <t>Leasing Lavandiers — paramétrable</t>
        </is>
      </c>
    </row>
    <row r="13">
      <c r="A13" s="78" t="n"/>
      <c r="B13" s="78" t="n"/>
      <c r="C13" s="78" t="n"/>
      <c r="D13" s="78" t="n"/>
      <c r="E13" s="78" t="n"/>
    </row>
    <row r="14" ht="15" customHeight="1" s="36">
      <c r="A14" s="106" t="inlineStr">
        <is>
          <t>✅ GAIN NET MENSUEL (savings - loyer)</t>
        </is>
      </c>
      <c r="B14" s="81" t="n"/>
      <c r="C14" s="81" t="n"/>
      <c r="D14" s="81" t="n"/>
      <c r="E14" s="82" t="n"/>
    </row>
    <row r="15" ht="15" customHeight="1" s="36">
      <c r="A15" s="83" t="inlineStr">
        <is>
          <t>Gain net / mois</t>
        </is>
      </c>
      <c r="B15" s="84">
        <f>B5+B6+B7+B8+B9+B12</f>
        <v/>
      </c>
      <c r="C15" s="84">
        <f>B15*12</f>
        <v/>
      </c>
      <c r="D15" s="84">
        <f>B15*12*5</f>
        <v/>
      </c>
      <c r="E15" s="107" t="inlineStr">
        <is>
          <t>Bénéfice net après loyer adoucisseur</t>
        </is>
      </c>
    </row>
  </sheetData>
  <mergeCells count="4">
    <mergeCell ref="A2:E2"/>
    <mergeCell ref="A11:E11"/>
    <mergeCell ref="A1:E1"/>
    <mergeCell ref="A14:E1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E1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6" customWidth="1" style="35" min="1" max="1"/>
    <col width="18" customWidth="1" style="35" min="2" max="4"/>
    <col width="30" customWidth="1" style="35" min="5" max="5"/>
  </cols>
  <sheetData>
    <row r="1" ht="39.75" customHeight="1" s="36">
      <c r="A1" s="93" t="inlineStr">
        <is>
          <t>LAVANDIERS — Levier CA : Lessive Liquide</t>
        </is>
      </c>
      <c r="B1" s="78" t="n"/>
      <c r="C1" s="78" t="n"/>
      <c r="D1" s="78" t="n"/>
      <c r="E1" s="78" t="n"/>
    </row>
    <row r="2" ht="15" customHeight="1" s="36">
      <c r="A2" s="94" t="inlineStr">
        <is>
          <t>Revenus additionnels liés à la reprogrammation lessive</t>
        </is>
      </c>
      <c r="B2" s="78" t="n"/>
      <c r="C2" s="78" t="n"/>
      <c r="D2" s="78" t="n"/>
      <c r="E2" s="78" t="n"/>
    </row>
    <row r="3">
      <c r="A3" s="78" t="n"/>
      <c r="B3" s="78" t="n"/>
      <c r="C3" s="78" t="n"/>
      <c r="D3" s="78" t="n"/>
      <c r="E3" s="78" t="n"/>
    </row>
    <row r="4" ht="15" customHeight="1" s="36">
      <c r="A4" s="80" t="inlineStr">
        <is>
          <t>📊 Paramètres CA lessive</t>
        </is>
      </c>
      <c r="B4" s="81" t="n"/>
      <c r="C4" s="81" t="n"/>
      <c r="D4" s="81" t="n"/>
      <c r="E4" s="82" t="n"/>
    </row>
    <row r="5" ht="15" customHeight="1" s="36">
      <c r="A5" s="90" t="inlineStr">
        <is>
          <t>Prix de vente lessive au client (€/litre)</t>
        </is>
      </c>
      <c r="B5" s="97" t="n">
        <v>3.2</v>
      </c>
      <c r="C5" s="108" t="n"/>
      <c r="D5" s="108" t="n"/>
      <c r="E5" s="102" t="inlineStr">
        <is>
          <t>prix facturé au gérant</t>
        </is>
      </c>
    </row>
    <row r="6" ht="15" customHeight="1" s="36">
      <c r="A6" s="90" t="inlineStr">
        <is>
          <t>Prix d'achat lessive optimisée (€/litre)</t>
        </is>
      </c>
      <c r="B6" s="97" t="n">
        <v>1.8</v>
      </c>
      <c r="C6" s="108" t="n"/>
      <c r="D6" s="108" t="n"/>
      <c r="E6" s="102" t="inlineStr">
        <is>
          <t>coût Lavandiers</t>
        </is>
      </c>
    </row>
    <row r="7" ht="15" customHeight="1" s="36">
      <c r="A7" s="90" t="inlineStr">
        <is>
          <t>Marge brute (€/litre)</t>
        </is>
      </c>
      <c r="B7" s="109">
        <f>B5-B6</f>
        <v/>
      </c>
      <c r="C7" s="108" t="n"/>
      <c r="D7" s="108" t="n"/>
      <c r="E7" s="102" t="inlineStr">
        <is>
          <t>formule auto</t>
        </is>
      </c>
    </row>
    <row r="8" ht="15" customHeight="1" s="36">
      <c r="A8" s="90" t="inlineStr">
        <is>
          <t>Volume vendu / mois (litres)</t>
        </is>
      </c>
      <c r="B8" s="95" t="n">
        <v>1200</v>
      </c>
      <c r="C8" s="108" t="n"/>
      <c r="D8" s="108" t="n"/>
      <c r="E8" s="102" t="inlineStr">
        <is>
          <t>base 10 machines, 8 cycles/j</t>
        </is>
      </c>
    </row>
    <row r="9">
      <c r="A9" s="78" t="n"/>
      <c r="B9" s="78" t="n"/>
      <c r="C9" s="78" t="n"/>
      <c r="D9" s="78" t="n"/>
      <c r="E9" s="78" t="n"/>
    </row>
    <row r="10" ht="15" customHeight="1" s="36">
      <c r="A10" s="106" t="inlineStr">
        <is>
          <t>💰 Résultat CA additionnel</t>
        </is>
      </c>
      <c r="B10" s="81" t="n"/>
      <c r="C10" s="81" t="n"/>
      <c r="D10" s="81" t="n"/>
      <c r="E10" s="82" t="n"/>
    </row>
    <row r="11" ht="15" customHeight="1" s="36">
      <c r="A11" s="89" t="inlineStr">
        <is>
          <t>Indicateur</t>
        </is>
      </c>
      <c r="B11" s="89" t="inlineStr">
        <is>
          <t>€ / mois</t>
        </is>
      </c>
      <c r="C11" s="89" t="inlineStr">
        <is>
          <t>€ / an</t>
        </is>
      </c>
      <c r="D11" s="89" t="inlineStr">
        <is>
          <t>€ / 5 ans</t>
        </is>
      </c>
      <c r="E11" s="89" t="n"/>
    </row>
    <row r="12" ht="15" customHeight="1" s="36">
      <c r="A12" s="83" t="inlineStr">
        <is>
          <t>CA lessive supplémentaire (brut)</t>
        </is>
      </c>
      <c r="B12" s="84">
        <f>B5*B8</f>
        <v/>
      </c>
      <c r="C12" s="84">
        <f>B12*12</f>
        <v/>
      </c>
      <c r="D12" s="84">
        <f>B12*12*5</f>
        <v/>
      </c>
      <c r="E12" s="108" t="n"/>
    </row>
    <row r="13" ht="15" customHeight="1" s="36">
      <c r="A13" s="83" t="inlineStr">
        <is>
          <t>Marge brute lessive</t>
        </is>
      </c>
      <c r="B13" s="84">
        <f>B7*B8</f>
        <v/>
      </c>
      <c r="C13" s="84">
        <f>B13*12</f>
        <v/>
      </c>
      <c r="D13" s="84">
        <f>B13*12*5</f>
        <v/>
      </c>
      <c r="E13" s="108" t="n"/>
    </row>
    <row r="14">
      <c r="A14" s="78" t="n"/>
      <c r="B14" s="78" t="n"/>
      <c r="C14" s="78" t="n"/>
      <c r="D14" s="78" t="n"/>
      <c r="E14" s="78" t="n"/>
    </row>
    <row r="15" ht="15" customHeight="1" s="36">
      <c r="A15" s="110" t="inlineStr">
        <is>
          <t>⚠️  Argument à présenter comme levier CA, pas comme économie — différenciant commercial fort.</t>
        </is>
      </c>
      <c r="B15" s="78" t="n"/>
      <c r="C15" s="78" t="n"/>
      <c r="D15" s="78" t="n"/>
      <c r="E15" s="78" t="n"/>
    </row>
  </sheetData>
  <mergeCells count="5">
    <mergeCell ref="A4:E4"/>
    <mergeCell ref="A2:E2"/>
    <mergeCell ref="A15:E15"/>
    <mergeCell ref="A10:E10"/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H1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8" customWidth="1" style="35" min="1" max="1"/>
    <col width="16" customWidth="1" style="35" min="2" max="8"/>
  </cols>
  <sheetData>
    <row r="1" ht="39.75" customHeight="1" s="36">
      <c r="A1" s="93" t="inlineStr">
        <is>
          <t>LAVANDIERS — Simulation sur 3 / 5 / 7 ans</t>
        </is>
      </c>
      <c r="B1" s="78" t="n"/>
      <c r="C1" s="78" t="n"/>
      <c r="D1" s="78" t="n"/>
      <c r="E1" s="78" t="n"/>
      <c r="F1" s="78" t="n"/>
      <c r="G1" s="78" t="n"/>
      <c r="H1" s="78" t="n"/>
    </row>
    <row r="2">
      <c r="A2" s="78" t="n"/>
      <c r="B2" s="78" t="n"/>
      <c r="C2" s="78" t="n"/>
      <c r="D2" s="78" t="n"/>
      <c r="E2" s="78" t="n"/>
      <c r="F2" s="78" t="n"/>
      <c r="G2" s="78" t="n"/>
      <c r="H2" s="78" t="n"/>
    </row>
    <row r="3" ht="15" customHeight="1" s="36">
      <c r="A3" s="89" t="inlineStr">
        <is>
          <t>Scénario</t>
        </is>
      </c>
      <c r="B3" s="89" t="inlineStr">
        <is>
          <t>3 ans</t>
        </is>
      </c>
      <c r="C3" s="89" t="n"/>
      <c r="D3" s="89" t="inlineStr">
        <is>
          <t>5 ans</t>
        </is>
      </c>
      <c r="E3" s="89" t="n"/>
      <c r="F3" s="89" t="inlineStr">
        <is>
          <t>7 ans</t>
        </is>
      </c>
      <c r="G3" s="89" t="n"/>
      <c r="H3" s="78" t="n"/>
    </row>
    <row r="4" ht="15" customHeight="1" s="36">
      <c r="A4" s="111" t="n"/>
      <c r="B4" s="111" t="inlineStr">
        <is>
          <t>Total savings</t>
        </is>
      </c>
      <c r="C4" s="111" t="inlineStr">
        <is>
          <t>Gain net</t>
        </is>
      </c>
      <c r="D4" s="111" t="inlineStr">
        <is>
          <t>Total savings</t>
        </is>
      </c>
      <c r="E4" s="111" t="inlineStr">
        <is>
          <t>Gain net</t>
        </is>
      </c>
      <c r="F4" s="111" t="inlineStr">
        <is>
          <t>Total savings</t>
        </is>
      </c>
      <c r="G4" s="111" t="inlineStr">
        <is>
          <t>Gain net</t>
        </is>
      </c>
      <c r="H4" s="78" t="n"/>
    </row>
    <row r="5" ht="15" customHeight="1" s="36">
      <c r="A5" s="112" t="inlineStr">
        <is>
          <t>Savings bruts (hors loyer)</t>
        </is>
      </c>
      <c r="B5" s="91">
        <f>('Détail Savings'!B15+Hypothèses!B16)*36</f>
        <v/>
      </c>
      <c r="C5" s="91">
        <f>('Détail Savings'!B15+Hypothèses!B16)*36</f>
        <v/>
      </c>
      <c r="D5" s="91">
        <f>('Détail Savings'!B15+Hypothèses!B16)*60</f>
        <v/>
      </c>
      <c r="E5" s="91">
        <f>('Détail Savings'!B15+Hypothèses!B16)*60</f>
        <v/>
      </c>
      <c r="F5" s="91">
        <f>('Détail Savings'!B15+Hypothèses!B16)*84</f>
        <v/>
      </c>
      <c r="G5" s="91">
        <f>('Détail Savings'!B15+Hypothèses!B16)*84</f>
        <v/>
      </c>
      <c r="H5" s="78" t="n"/>
    </row>
    <row r="6" ht="15" customHeight="1" s="36">
      <c r="A6" s="112" t="inlineStr">
        <is>
          <t>Coût loyer adoucisseur</t>
        </is>
      </c>
      <c r="B6" s="91">
        <f>-Hypothèses!B16*36</f>
        <v/>
      </c>
      <c r="C6" s="91">
        <f>-Hypothèses!B16*36</f>
        <v/>
      </c>
      <c r="D6" s="91">
        <f>-Hypothèses!B16*60</f>
        <v/>
      </c>
      <c r="E6" s="91">
        <f>-Hypothèses!B16*60</f>
        <v/>
      </c>
      <c r="F6" s="91">
        <f>-Hypothèses!B16*84</f>
        <v/>
      </c>
      <c r="G6" s="91">
        <f>-Hypothèses!B16*84</f>
        <v/>
      </c>
      <c r="H6" s="78" t="n"/>
    </row>
    <row r="7" ht="15" customHeight="1" s="36">
      <c r="A7" s="83" t="inlineStr">
        <is>
          <t>Gain net mensuel</t>
        </is>
      </c>
      <c r="B7" s="84">
        <f>'Détail Savings'!B15*36</f>
        <v/>
      </c>
      <c r="C7" s="84">
        <f>'Détail Savings'!B15*36</f>
        <v/>
      </c>
      <c r="D7" s="84">
        <f>'Détail Savings'!B15*60</f>
        <v/>
      </c>
      <c r="E7" s="84">
        <f>'Détail Savings'!B15*60</f>
        <v/>
      </c>
      <c r="F7" s="84">
        <f>'Détail Savings'!B15*84</f>
        <v/>
      </c>
      <c r="G7" s="84">
        <f>'Détail Savings'!B15*84</f>
        <v/>
      </c>
      <c r="H7" s="78" t="n"/>
    </row>
    <row r="8">
      <c r="A8" s="78" t="n"/>
      <c r="B8" s="78" t="n"/>
      <c r="C8" s="78" t="n"/>
      <c r="D8" s="78" t="n"/>
      <c r="E8" s="78" t="n"/>
      <c r="F8" s="78" t="n"/>
      <c r="G8" s="78" t="n"/>
      <c r="H8" s="78" t="n"/>
    </row>
    <row r="9" ht="15" customHeight="1" s="36">
      <c r="A9" s="80" t="inlineStr">
        <is>
          <t>📈 ROI sur investissement loyer</t>
        </is>
      </c>
      <c r="B9" s="81" t="n"/>
      <c r="C9" s="81" t="n"/>
      <c r="D9" s="81" t="n"/>
      <c r="E9" s="81" t="n"/>
      <c r="F9" s="81" t="n"/>
      <c r="G9" s="81" t="n"/>
      <c r="H9" s="82" t="n"/>
    </row>
    <row r="10" ht="15" customHeight="1" s="36">
      <c r="A10" s="101" t="inlineStr">
        <is>
          <t>ROI (gain net / coût loyer)</t>
        </is>
      </c>
      <c r="B10" s="113">
        <f>('Détail Savings'!B15*36)/(Hypothèses!B16*36)-1</f>
        <v/>
      </c>
      <c r="C10" s="113">
        <f>('Détail Savings'!B15*36)/(Hypothèses!B16*36)-1</f>
        <v/>
      </c>
      <c r="D10" s="113">
        <f>('Détail Savings'!B15*60)/(Hypothèses!B16*60)-1</f>
        <v/>
      </c>
      <c r="E10" s="113">
        <f>('Détail Savings'!B15*60)/(Hypothèses!B16*60)-1</f>
        <v/>
      </c>
      <c r="F10" s="113">
        <f>('Détail Savings'!B15*84)/(Hypothèses!B16*84)-1</f>
        <v/>
      </c>
      <c r="G10" s="113">
        <f>('Détail Savings'!B15*84)/(Hypothèses!B16*84)-1</f>
        <v/>
      </c>
      <c r="H10" s="78" t="n"/>
    </row>
  </sheetData>
  <mergeCells count="2">
    <mergeCell ref="A9:H9"/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2026-04-05T11:07:38Z</dcterms:created>
  <dcterms:modified xmlns:dcterms="http://purl.org/dc/terms/" xmlns:xsi="http://www.w3.org/2001/XMLSchema-instance" xsi:type="dcterms:W3CDTF">2026-04-07T14:46:56Z</dcterms:modified>
  <cp:revision>0</cp:revision>
</cp:coreProperties>
</file>